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5600" windowHeight="97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Sheet1!$8:$8</definedName>
  </definedNames>
  <calcPr calcId="144525"/>
</workbook>
</file>

<file path=xl/calcChain.xml><?xml version="1.0" encoding="utf-8"?>
<calcChain xmlns="http://schemas.openxmlformats.org/spreadsheetml/2006/main">
  <c r="C9" i="1" l="1"/>
  <c r="C140" i="1" l="1"/>
  <c r="C134" i="1" s="1"/>
  <c r="C133" i="1"/>
  <c r="C132" i="1"/>
  <c r="C130" i="1"/>
  <c r="C125" i="1"/>
  <c r="C119" i="1" s="1"/>
  <c r="C114" i="1"/>
  <c r="C112" i="1"/>
  <c r="C109" i="1"/>
  <c r="C108" i="1"/>
  <c r="C102" i="1"/>
  <c r="C101" i="1" s="1"/>
  <c r="C99" i="1"/>
  <c r="C98" i="1"/>
  <c r="C96" i="1"/>
  <c r="C94" i="1"/>
  <c r="C91" i="1"/>
  <c r="C88" i="1"/>
  <c r="C87" i="1"/>
  <c r="C86" i="1"/>
  <c r="C85" i="1"/>
  <c r="C84" i="1"/>
  <c r="C83" i="1" s="1"/>
  <c r="C82" i="1"/>
  <c r="C80" i="1" s="1"/>
  <c r="C79" i="1"/>
  <c r="C78" i="1"/>
  <c r="C77" i="1"/>
  <c r="C76" i="1"/>
  <c r="C74" i="1"/>
  <c r="C69" i="1" s="1"/>
  <c r="C68" i="1"/>
  <c r="C65" i="1" s="1"/>
  <c r="C63" i="1"/>
  <c r="C62" i="1"/>
  <c r="C61" i="1"/>
  <c r="C60" i="1"/>
  <c r="C59" i="1"/>
  <c r="C56" i="1"/>
  <c r="C55" i="1" s="1"/>
  <c r="C54" i="1"/>
  <c r="C53" i="1"/>
  <c r="C52" i="1"/>
  <c r="C20" i="1"/>
  <c r="C30" i="1"/>
  <c r="C11" i="1"/>
  <c r="C126" i="1" l="1"/>
  <c r="C75" i="1"/>
  <c r="C90" i="1"/>
  <c r="C51" i="1"/>
  <c r="C50" i="1" s="1"/>
  <c r="C49" i="1" s="1"/>
  <c r="C38" i="1" s="1"/>
  <c r="C58" i="1"/>
  <c r="C95" i="1"/>
</calcChain>
</file>

<file path=xl/sharedStrings.xml><?xml version="1.0" encoding="utf-8"?>
<sst xmlns="http://schemas.openxmlformats.org/spreadsheetml/2006/main" count="208" uniqueCount="175">
  <si>
    <t>Chương: 022</t>
  </si>
  <si>
    <t>Số TT</t>
  </si>
  <si>
    <t>Nội dung</t>
  </si>
  <si>
    <t>Dự toán được giao</t>
  </si>
  <si>
    <t>I</t>
  </si>
  <si>
    <t>Tổng số thu, chi, nộp ngân sách phí, lệ phí</t>
  </si>
  <si>
    <t>Số thu phí, lệ phí</t>
  </si>
  <si>
    <t>1.1</t>
  </si>
  <si>
    <t>1.2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</si>
  <si>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</si>
  <si>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</si>
  <si>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</si>
  <si>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</si>
  <si>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</si>
  <si>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</si>
  <si>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</si>
  <si>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</si>
  <si>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</si>
  <si>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</si>
  <si>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</si>
  <si>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</si>
  <si>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</si>
  <si>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</si>
  <si>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</si>
  <si>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</si>
  <si>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</si>
  <si>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</si>
  <si>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</si>
  <si>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</si>
  <si>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</si>
  <si>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giáo dục, đào tạo, dạy nghề</t>
  </si>
  <si>
    <t>Chi sự nghiệp y tế, dân số và gia đình</t>
  </si>
  <si>
    <t>4.1</t>
  </si>
  <si>
    <t>4.2</t>
  </si>
  <si>
    <t>Chi bảo đảm xã hội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</si>
  <si>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</si>
  <si>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</si>
  <si>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</si>
  <si>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</si>
  <si>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</si>
  <si>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</si>
  <si>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</si>
  <si>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</si>
  <si>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Chi sự nghiệp văn hóa thông tin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</si>
  <si>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</si>
  <si>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</si>
  <si>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</si>
  <si>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</si>
  <si>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</si>
  <si>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</si>
  <si>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</si>
  <si>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</si>
  <si>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</si>
  <si>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</si>
  <si>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</si>
  <si>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</si>
  <si>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Đơn vị TRƯỜNG TH ÂU DƯƠNG LÂN</t>
  </si>
  <si>
    <r>
      <t>DỰ TOÁN THU - CHI NGÂN SÁCH NHÀ NƯỚC</t>
    </r>
    <r>
      <rPr>
        <sz val="13"/>
        <color rgb="FF000000"/>
        <rFont val="Times New Roman"/>
        <family val="1"/>
      </rPr>
      <t> </t>
    </r>
    <r>
      <rPr>
        <b/>
        <sz val="13"/>
        <color rgb="FF000000"/>
        <rFont val="Times New Roman"/>
        <family val="1"/>
      </rPr>
      <t>NĂM 2017</t>
    </r>
  </si>
  <si>
    <t>(Dùng cho đơn vị sử dụng ngân sách nhà nước)</t>
  </si>
  <si>
    <t>Hiệu trưởng</t>
  </si>
  <si>
    <t>Phan Thị Ngọc Dung</t>
  </si>
  <si>
    <t xml:space="preserve">Nguyễn Thị Thùy Trang </t>
  </si>
  <si>
    <t>Kế toán</t>
  </si>
  <si>
    <r>
      <rPr>
        <b/>
        <i/>
        <sz val="11"/>
        <color rgb="FF000000"/>
        <rFont val="Times New Roman"/>
        <family val="1"/>
      </rPr>
      <t xml:space="preserve">Biểu số 2 </t>
    </r>
    <r>
      <rPr>
        <i/>
        <sz val="11"/>
        <color rgb="FF000000"/>
        <rFont val="Times New Roman"/>
        <family val="1"/>
      </rPr>
      <t xml:space="preserve"> Ban hành kèm theo Thông tư số 61/2017/TT-BTC ngày 15 tháng 6 năm 2017 của Bộ Tài chính</t>
    </r>
  </si>
  <si>
    <t>Thu sự nghiệp, dịch vụ</t>
  </si>
  <si>
    <t>Cho thuê mặt bằng</t>
  </si>
  <si>
    <t>Thiết bị vật dụng bán trú</t>
  </si>
  <si>
    <t>Tổ chức phục vụ bán trú</t>
  </si>
  <si>
    <t>Vệ sinh bán trú</t>
  </si>
  <si>
    <t xml:space="preserve">Tổ chức học hai buổi </t>
  </si>
  <si>
    <t>Tăng cường tiếng anh</t>
  </si>
  <si>
    <t>Anh văn liên kết</t>
  </si>
  <si>
    <t>Tăng cường tin học</t>
  </si>
  <si>
    <t>Nguồn thu sự nghiệp được để lại</t>
  </si>
  <si>
    <t>Chi từ nguồn thu sự nghiệp, dịch vụ</t>
  </si>
  <si>
    <t>Chi tiền lương</t>
  </si>
  <si>
    <t>Chi hoạt động chuyên môn, chi quản lý</t>
  </si>
  <si>
    <t>Trích khấu hao tài sản cố định theo quy định</t>
  </si>
  <si>
    <t>Chi khác theo quy định</t>
  </si>
  <si>
    <t>Nộp thuế và các khoản nộp NSNN khác theo quy định</t>
  </si>
  <si>
    <t>2.4</t>
  </si>
  <si>
    <t>2.5</t>
  </si>
  <si>
    <t>2.6</t>
  </si>
  <si>
    <t>2.7</t>
  </si>
  <si>
    <t>2.8</t>
  </si>
  <si>
    <t xml:space="preserve">TIỀN LƯƠNG </t>
  </si>
  <si>
    <t>Lương ngạch bậc được duyệt</t>
  </si>
  <si>
    <t>Lương hợp đồng theo chế độ</t>
  </si>
  <si>
    <t>TIỀN CÔNG</t>
  </si>
  <si>
    <t>Tiền công trả cho vi trí lao động TX theo hợp đồng</t>
  </si>
  <si>
    <t>PHỤ CẤP LƯƠNG</t>
  </si>
  <si>
    <t>Chức vụ</t>
  </si>
  <si>
    <t>Phụ cấp làm đêm, làm thêm giờ</t>
  </si>
  <si>
    <t xml:space="preserve"> Phụ cấp trách nhiệm</t>
  </si>
  <si>
    <t>Phụ cấp vượt khung</t>
  </si>
  <si>
    <t>Phụ cấp thâm niên nghề</t>
  </si>
  <si>
    <t>TIỀN THƯỞNG</t>
  </si>
  <si>
    <t xml:space="preserve"> Thöôûng thöôøng xuyeân</t>
  </si>
  <si>
    <t xml:space="preserve"> Thuôûng ñoät xuaát</t>
  </si>
  <si>
    <t>Chi khác</t>
  </si>
  <si>
    <t>PHÚC LỢI TẬP THỂ</t>
  </si>
  <si>
    <t xml:space="preserve"> Trôï caáp khoù khaên thöôøng xuyeân</t>
  </si>
  <si>
    <t xml:space="preserve"> Trôï caáp khoù khaên ñoät xuaát</t>
  </si>
  <si>
    <t xml:space="preserve"> Tieàn taøu xe nghæ pheùp naêm</t>
  </si>
  <si>
    <t>Tiền y tế trong cơ quan, đơn vị</t>
  </si>
  <si>
    <t>Chi  khác (Trà nấu nước giáo viên)</t>
  </si>
  <si>
    <t>CÁC KHOẢN ĐÓNG GÓP</t>
  </si>
  <si>
    <t>Bảo hiểm xã hội</t>
  </si>
  <si>
    <t>Bảo hiểm y tế</t>
  </si>
  <si>
    <t xml:space="preserve"> Kinh phí công đoàn</t>
  </si>
  <si>
    <t>Bảo hiểm thất nghiệp</t>
  </si>
  <si>
    <t>CÁC KHOẢN THANH TOÁN CÁ NHÂN</t>
  </si>
  <si>
    <t>THANH TOÁN DỊCH VỤ CÔNG CỘNG</t>
  </si>
  <si>
    <t>Thanh toán tiền điện</t>
  </si>
  <si>
    <t>Thanh toán tiền nước</t>
  </si>
  <si>
    <t>Thanh toán tiền nhiên liệu</t>
  </si>
  <si>
    <t>Thanh toán tiền vệ sinh môi trường</t>
  </si>
  <si>
    <t>Khác</t>
  </si>
  <si>
    <t>VẬT TƯ VĂN PHÒNG</t>
  </si>
  <si>
    <t>Văn phòng phẩm</t>
  </si>
  <si>
    <t>Mua sắm công cụ dụng vụ văn phòng</t>
  </si>
  <si>
    <t>Khóan văn phòng phẩm</t>
  </si>
  <si>
    <t>Vật tư văn phòng khác</t>
  </si>
  <si>
    <t>THÔNG TIN LIÊN LẠC</t>
  </si>
  <si>
    <t>Cước phí điện thoại trong nước</t>
  </si>
  <si>
    <t>Sách báo tạp chí thư viện</t>
  </si>
  <si>
    <t>Cước internet</t>
  </si>
  <si>
    <t>Khoán điện thoại</t>
  </si>
  <si>
    <t>HỘI NGHỊ</t>
  </si>
  <si>
    <t>In, mua tài liệu</t>
  </si>
  <si>
    <t>Bồi dưởng giảng viên, báo cáo viên'</t>
  </si>
  <si>
    <t xml:space="preserve"> Tieàn veù maùy bay, taøu xe</t>
  </si>
  <si>
    <t xml:space="preserve"> Tieàn thueâ phoøng nguû</t>
  </si>
  <si>
    <t xml:space="preserve"> Chi buø tieàn aên</t>
  </si>
  <si>
    <t xml:space="preserve"> Chi phí khác</t>
  </si>
  <si>
    <t>CÔNG TÁC PHÍ</t>
  </si>
  <si>
    <t>Khoán công tác phí</t>
  </si>
  <si>
    <t xml:space="preserve"> Khaùc </t>
  </si>
  <si>
    <t>CHI PHÍ THUÊ MƯỚN</t>
  </si>
  <si>
    <t>Chi phí thuê mướn khác</t>
  </si>
  <si>
    <t>SỬA CHỮA TX TS CÔNG TRÌNH DUY TU, BẢO</t>
  </si>
  <si>
    <t>DƯỞNG CT CHUYÊN MÔN HẠ TẦNG</t>
  </si>
  <si>
    <t>Nhà cửa</t>
  </si>
  <si>
    <t>Máy tính</t>
  </si>
  <si>
    <t>Máy photocopy</t>
  </si>
  <si>
    <t>Các TSCĐ và CT hạ tầng s/c khác</t>
  </si>
  <si>
    <t>CHI PHÍ NGHIỆP VỤ CHUYÊN MÔN</t>
  </si>
  <si>
    <t>Chi mua hàng hóa vật tư cho chuyên môn</t>
  </si>
  <si>
    <t>Chi mua, in ấn dùng cho chuyên môn</t>
  </si>
  <si>
    <t>Đồng phục, trang phục</t>
  </si>
  <si>
    <t>Sách, báo, tài liệu, chế độ chuyên môn</t>
  </si>
  <si>
    <t>Chi thanh toán HĐ bên ngoài</t>
  </si>
  <si>
    <t>Chi phí khác</t>
  </si>
  <si>
    <t>Chi các khoản khác (TK 10% thực hiện Đ/C tiền lương))</t>
  </si>
  <si>
    <t>Trang TBKT C/dụng (không phải là TSCĐ)</t>
  </si>
  <si>
    <t>Chi kỷ niệm các ngày lễ lớn</t>
  </si>
  <si>
    <t>Chi hổ trợ khác</t>
  </si>
  <si>
    <t>Tiếp klhách</t>
  </si>
  <si>
    <t>Chi laập quỹ dự phòng ổn định đơn vị SN có thu</t>
  </si>
  <si>
    <t>Chi laập quỹ phúc lợi đơn vị SN có thu</t>
  </si>
  <si>
    <t>Tiền thuê phòng ngủ</t>
  </si>
  <si>
    <t xml:space="preserve">Thuê lao động trong nước </t>
  </si>
  <si>
    <t xml:space="preserve">Thuê phương tiện vận chuyển </t>
  </si>
  <si>
    <t>Thuê đào tạo lại cán bộ</t>
  </si>
  <si>
    <t>Phụ cấp công tác phí</t>
  </si>
  <si>
    <t>Thuê hội trường phương tiện vận chuyển</t>
  </si>
  <si>
    <t>Ngày 22 Tháng 01 Năm 2018</t>
  </si>
  <si>
    <t>Chi chênh lệch thu nhập thực tế so với lương ngạch bậc</t>
  </si>
  <si>
    <t xml:space="preserve"> Trang thiết bị KT chuyên dùng</t>
  </si>
  <si>
    <t>(Kèm theo Quyết định số     /QĐ- …. ngày       /01/2018 của trường Âu Dương Lân )</t>
  </si>
  <si>
    <t>ĐV tính:  đồng</t>
  </si>
  <si>
    <t xml:space="preserve"> Phụ cấp ưu đãi nghề</t>
  </si>
  <si>
    <t>Lương khác</t>
  </si>
  <si>
    <t>CHI KHÁC</t>
  </si>
  <si>
    <t>Chi lập quỹ khen thưởng ổn định đơn vị SN có 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</si>
</sst>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0.000"/>
    <numFmt numFmtId="165" formatCode="#,##0.000"/>
    <numFmt numFmtId="167" formatCode="_-* #,##0\ _₫_-;\-* #,##0\ _₫_-;_-* &quot;-&quot;??\ _₫_-;_-@_-"/>
  </numFmts>
  <fonts count="14" x14ac:knownFonts="1">
    <font>
      <sz val="12"/>
      <color theme="1"/>
      <name val="Times New Roman"/>
      <family val="2"/>
      <charset val="163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1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rgb="FF000000"/>
      <name val="Times New Roman"/>
      <family val="1"/>
    </font>
    <font>
      <sz val="12"/>
      <color theme="1"/>
      <name val="Times New Roman"/>
      <family val="2"/>
      <charset val="163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3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 applyProtection="1">
      <protection hidden="1"/>
    </xf>
    <xf numFmtId="3" fontId="11" fillId="3" borderId="6" xfId="0" applyNumberFormat="1" applyFont="1" applyFill="1" applyBorder="1" applyAlignment="1" applyProtection="1">
      <alignment horizontal="right"/>
      <protection hidden="1"/>
    </xf>
    <xf numFmtId="0" fontId="12" fillId="3" borderId="6" xfId="0" applyFont="1" applyFill="1" applyBorder="1" applyAlignment="1" applyProtection="1">
      <protection hidden="1"/>
    </xf>
    <xf numFmtId="3" fontId="12" fillId="3" borderId="6" xfId="0" applyNumberFormat="1" applyFont="1" applyFill="1" applyBorder="1" applyAlignment="1" applyProtection="1">
      <alignment horizontal="right"/>
      <protection locked="0"/>
    </xf>
    <xf numFmtId="0" fontId="11" fillId="3" borderId="6" xfId="0" applyFont="1" applyFill="1" applyBorder="1" applyProtection="1">
      <protection hidden="1"/>
    </xf>
    <xf numFmtId="0" fontId="12" fillId="3" borderId="6" xfId="0" applyFont="1" applyFill="1" applyBorder="1" applyAlignment="1" applyProtection="1">
      <alignment wrapText="1"/>
      <protection hidden="1"/>
    </xf>
    <xf numFmtId="3" fontId="11" fillId="3" borderId="6" xfId="0" applyNumberFormat="1" applyFont="1" applyFill="1" applyBorder="1" applyAlignment="1" applyProtection="1">
      <alignment horizontal="right"/>
      <protection locked="0"/>
    </xf>
    <xf numFmtId="165" fontId="11" fillId="3" borderId="6" xfId="0" applyNumberFormat="1" applyFont="1" applyFill="1" applyBorder="1" applyAlignment="1" applyProtection="1">
      <alignment horizontal="right"/>
      <protection hidden="1"/>
    </xf>
    <xf numFmtId="165" fontId="12" fillId="3" borderId="6" xfId="0" applyNumberFormat="1" applyFont="1" applyFill="1" applyBorder="1" applyAlignment="1" applyProtection="1">
      <alignment horizontal="right"/>
      <protection locked="0"/>
    </xf>
    <xf numFmtId="3" fontId="12" fillId="3" borderId="6" xfId="0" applyNumberFormat="1" applyFont="1" applyFill="1" applyBorder="1" applyAlignment="1" applyProtection="1">
      <alignment horizontal="left" wrapText="1"/>
      <protection hidden="1"/>
    </xf>
    <xf numFmtId="3" fontId="12" fillId="3" borderId="6" xfId="0" applyNumberFormat="1" applyFont="1" applyFill="1" applyBorder="1" applyAlignment="1" applyProtection="1">
      <alignment horizontal="right"/>
      <protection hidden="1"/>
    </xf>
    <xf numFmtId="1" fontId="12" fillId="3" borderId="6" xfId="0" applyNumberFormat="1" applyFont="1" applyFill="1" applyBorder="1" applyAlignment="1" applyProtection="1">
      <alignment vertical="top" wrapText="1"/>
      <protection hidden="1"/>
    </xf>
    <xf numFmtId="0" fontId="12" fillId="3" borderId="6" xfId="0" applyFont="1" applyFill="1" applyBorder="1" applyProtection="1">
      <protection hidden="1"/>
    </xf>
    <xf numFmtId="3" fontId="12" fillId="3" borderId="6" xfId="0" applyNumberFormat="1" applyFont="1" applyFill="1" applyBorder="1" applyAlignment="1" applyProtection="1">
      <alignment horizontal="right" wrapText="1"/>
      <protection locked="0"/>
    </xf>
    <xf numFmtId="0" fontId="12" fillId="3" borderId="6" xfId="0" applyFont="1" applyFill="1" applyBorder="1" applyAlignment="1" applyProtection="1">
      <alignment vertical="center" wrapText="1"/>
      <protection hidden="1"/>
    </xf>
    <xf numFmtId="3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hidden="1"/>
    </xf>
    <xf numFmtId="0" fontId="13" fillId="3" borderId="6" xfId="0" applyFont="1" applyFill="1" applyBorder="1" applyAlignment="1" applyProtection="1">
      <alignment horizontal="left" vertical="center" wrapText="1"/>
      <protection hidden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2" fillId="2" borderId="6" xfId="0" applyNumberFormat="1" applyFont="1" applyFill="1" applyBorder="1" applyAlignment="1">
      <alignment vertical="center" wrapText="1"/>
    </xf>
    <xf numFmtId="167" fontId="3" fillId="0" borderId="11" xfId="1" applyNumberFormat="1" applyFont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tabSelected="1" topLeftCell="A127" workbookViewId="0">
      <selection activeCell="A20" sqref="A20:XFD20"/>
    </sheetView>
  </sheetViews>
  <sheetFormatPr defaultRowHeight="15.75" x14ac:dyDescent="0.25"/>
  <cols>
    <col min="1" max="1" width="7.625" customWidth="1"/>
    <col min="2" max="2" width="48.875" customWidth="1"/>
    <col min="3" max="3" width="25.625" customWidth="1"/>
  </cols>
  <sheetData>
    <row r="1" spans="1:3" ht="29.25" customHeight="1" x14ac:dyDescent="0.25">
      <c r="A1" s="4" t="s">
        <v>63</v>
      </c>
    </row>
    <row r="2" spans="1:3" ht="21" customHeight="1" x14ac:dyDescent="0.25">
      <c r="A2" s="5" t="s">
        <v>56</v>
      </c>
    </row>
    <row r="3" spans="1:3" ht="21" customHeight="1" x14ac:dyDescent="0.25">
      <c r="A3" s="6" t="s">
        <v>0</v>
      </c>
    </row>
    <row r="4" spans="1:3" ht="33" customHeight="1" x14ac:dyDescent="0.25">
      <c r="A4" s="60" t="s">
        <v>57</v>
      </c>
      <c r="B4" s="60"/>
      <c r="C4" s="60"/>
    </row>
    <row r="5" spans="1:3" ht="24.75" customHeight="1" x14ac:dyDescent="0.25">
      <c r="A5" s="61" t="s">
        <v>169</v>
      </c>
      <c r="B5" s="61"/>
      <c r="C5" s="61"/>
    </row>
    <row r="6" spans="1:3" ht="26.25" customHeight="1" x14ac:dyDescent="0.25">
      <c r="A6" s="62" t="s">
        <v>58</v>
      </c>
      <c r="B6" s="62"/>
      <c r="C6" s="62"/>
    </row>
    <row r="7" spans="1:3" ht="23.25" customHeight="1" thickBot="1" x14ac:dyDescent="0.35">
      <c r="B7" s="7"/>
      <c r="C7" s="8" t="s">
        <v>170</v>
      </c>
    </row>
    <row r="8" spans="1:3" ht="30.75" customHeight="1" thickBot="1" x14ac:dyDescent="0.3">
      <c r="A8" s="2" t="s">
        <v>1</v>
      </c>
      <c r="B8" s="2" t="s">
        <v>2</v>
      </c>
      <c r="C8" s="3" t="s">
        <v>3</v>
      </c>
    </row>
    <row r="9" spans="1:3" ht="34.5" customHeight="1" x14ac:dyDescent="0.25">
      <c r="A9" s="21" t="s">
        <v>4</v>
      </c>
      <c r="B9" s="22" t="s">
        <v>5</v>
      </c>
      <c r="C9" s="65">
        <f>C10+C11+C29</f>
        <v>2834780000</v>
      </c>
    </row>
    <row r="10" spans="1:3" ht="27" customHeight="1" x14ac:dyDescent="0.25">
      <c r="A10" s="9">
        <v>1</v>
      </c>
      <c r="B10" s="17" t="s">
        <v>6</v>
      </c>
      <c r="C10" s="63">
        <v>0</v>
      </c>
    </row>
    <row r="11" spans="1:3" ht="27" customHeight="1" x14ac:dyDescent="0.25">
      <c r="A11" s="16">
        <v>2</v>
      </c>
      <c r="B11" s="28" t="s">
        <v>64</v>
      </c>
      <c r="C11" s="64">
        <f>C12+C14+C23</f>
        <v>2834780000</v>
      </c>
    </row>
    <row r="12" spans="1:3" ht="24" customHeight="1" x14ac:dyDescent="0.25">
      <c r="A12" s="9" t="s">
        <v>10</v>
      </c>
      <c r="B12" s="29" t="s">
        <v>65</v>
      </c>
      <c r="C12" s="30">
        <v>90500000</v>
      </c>
    </row>
    <row r="13" spans="1:3" ht="24" customHeight="1" x14ac:dyDescent="0.25">
      <c r="A13" s="9" t="s">
        <v>15</v>
      </c>
      <c r="B13" s="29" t="s">
        <v>66</v>
      </c>
      <c r="C13" s="30">
        <v>182000000</v>
      </c>
    </row>
    <row r="14" spans="1:3" ht="24" customHeight="1" x14ac:dyDescent="0.25">
      <c r="A14" s="9" t="s">
        <v>29</v>
      </c>
      <c r="B14" s="29" t="s">
        <v>67</v>
      </c>
      <c r="C14" s="30">
        <v>1386000000</v>
      </c>
    </row>
    <row r="15" spans="1:3" ht="24" customHeight="1" x14ac:dyDescent="0.25">
      <c r="A15" s="9" t="s">
        <v>80</v>
      </c>
      <c r="B15" s="29" t="s">
        <v>68</v>
      </c>
      <c r="C15" s="30">
        <v>198000000</v>
      </c>
    </row>
    <row r="16" spans="1:3" ht="24" customHeight="1" x14ac:dyDescent="0.25">
      <c r="A16" s="9" t="s">
        <v>81</v>
      </c>
      <c r="B16" s="29" t="s">
        <v>69</v>
      </c>
      <c r="C16" s="30">
        <v>693000000</v>
      </c>
    </row>
    <row r="17" spans="1:3" ht="24" customHeight="1" x14ac:dyDescent="0.25">
      <c r="A17" s="9" t="s">
        <v>82</v>
      </c>
      <c r="B17" s="29" t="s">
        <v>70</v>
      </c>
      <c r="C17" s="30">
        <v>448000000</v>
      </c>
    </row>
    <row r="18" spans="1:3" ht="24" customHeight="1" x14ac:dyDescent="0.25">
      <c r="A18" s="9" t="s">
        <v>83</v>
      </c>
      <c r="B18" s="29" t="s">
        <v>71</v>
      </c>
      <c r="C18" s="30">
        <v>2081250000</v>
      </c>
    </row>
    <row r="19" spans="1:3" ht="24" customHeight="1" x14ac:dyDescent="0.25">
      <c r="A19" s="9" t="s">
        <v>84</v>
      </c>
      <c r="B19" s="29" t="s">
        <v>72</v>
      </c>
      <c r="C19" s="30">
        <v>392750000</v>
      </c>
    </row>
    <row r="20" spans="1:3" ht="27" customHeight="1" x14ac:dyDescent="0.25">
      <c r="A20" s="9"/>
      <c r="B20" s="28" t="s">
        <v>73</v>
      </c>
      <c r="C20" s="32">
        <f>SUM(C21:C28)</f>
        <v>5353830000</v>
      </c>
    </row>
    <row r="21" spans="1:3" ht="24.75" customHeight="1" x14ac:dyDescent="0.25">
      <c r="A21" s="9"/>
      <c r="B21" s="29" t="s">
        <v>65</v>
      </c>
      <c r="C21" s="30">
        <v>80450000</v>
      </c>
    </row>
    <row r="22" spans="1:3" ht="24.75" customHeight="1" x14ac:dyDescent="0.25">
      <c r="A22" s="9"/>
      <c r="B22" s="29" t="s">
        <v>66</v>
      </c>
      <c r="C22" s="30">
        <v>178360000</v>
      </c>
    </row>
    <row r="23" spans="1:3" ht="24.75" customHeight="1" x14ac:dyDescent="0.25">
      <c r="A23" s="9"/>
      <c r="B23" s="29" t="s">
        <v>67</v>
      </c>
      <c r="C23" s="30">
        <v>1358280000</v>
      </c>
    </row>
    <row r="24" spans="1:3" ht="24.75" customHeight="1" x14ac:dyDescent="0.25">
      <c r="A24" s="9"/>
      <c r="B24" s="29" t="s">
        <v>68</v>
      </c>
      <c r="C24" s="30">
        <v>194040000</v>
      </c>
    </row>
    <row r="25" spans="1:3" ht="24.75" customHeight="1" x14ac:dyDescent="0.25">
      <c r="A25" s="9"/>
      <c r="B25" s="29" t="s">
        <v>69</v>
      </c>
      <c r="C25" s="30">
        <v>679140000</v>
      </c>
    </row>
    <row r="26" spans="1:3" ht="24.75" customHeight="1" x14ac:dyDescent="0.25">
      <c r="A26" s="9"/>
      <c r="B26" s="29" t="s">
        <v>70</v>
      </c>
      <c r="C26" s="30">
        <v>439040000</v>
      </c>
    </row>
    <row r="27" spans="1:3" ht="24.75" customHeight="1" x14ac:dyDescent="0.25">
      <c r="A27" s="9"/>
      <c r="B27" s="29" t="s">
        <v>71</v>
      </c>
      <c r="C27" s="30">
        <v>2039625000</v>
      </c>
    </row>
    <row r="28" spans="1:3" ht="24.75" customHeight="1" x14ac:dyDescent="0.25">
      <c r="A28" s="9"/>
      <c r="B28" s="29" t="s">
        <v>72</v>
      </c>
      <c r="C28" s="30">
        <v>384895000</v>
      </c>
    </row>
    <row r="29" spans="1:3" s="18" customFormat="1" ht="29.25" customHeight="1" x14ac:dyDescent="0.25">
      <c r="A29" s="16">
        <v>3</v>
      </c>
      <c r="B29" s="17" t="s">
        <v>9</v>
      </c>
      <c r="C29" s="34">
        <v>0</v>
      </c>
    </row>
    <row r="30" spans="1:3" ht="31.5" customHeight="1" x14ac:dyDescent="0.25">
      <c r="A30" s="16">
        <v>4</v>
      </c>
      <c r="B30" s="28" t="s">
        <v>74</v>
      </c>
      <c r="C30" s="24">
        <f>SUM(C31:C36)</f>
        <v>5471500000</v>
      </c>
    </row>
    <row r="31" spans="1:3" ht="21.75" customHeight="1" x14ac:dyDescent="0.25">
      <c r="A31" s="9" t="s">
        <v>11</v>
      </c>
      <c r="B31" s="10" t="s">
        <v>12</v>
      </c>
      <c r="C31" s="23">
        <v>1484270000</v>
      </c>
    </row>
    <row r="32" spans="1:3" ht="21.75" customHeight="1" x14ac:dyDescent="0.25">
      <c r="A32" s="9"/>
      <c r="B32" s="29" t="s">
        <v>75</v>
      </c>
      <c r="C32" s="23">
        <v>3869560000</v>
      </c>
    </row>
    <row r="33" spans="1:3" ht="21.75" customHeight="1" x14ac:dyDescent="0.25">
      <c r="A33" s="9"/>
      <c r="B33" s="29" t="s">
        <v>76</v>
      </c>
      <c r="C33" s="23"/>
    </row>
    <row r="34" spans="1:3" ht="21.75" hidden="1" customHeight="1" x14ac:dyDescent="0.25">
      <c r="A34" s="9"/>
      <c r="B34" s="29" t="s">
        <v>77</v>
      </c>
      <c r="C34" s="23"/>
    </row>
    <row r="35" spans="1:3" ht="21.75" hidden="1" customHeight="1" x14ac:dyDescent="0.25">
      <c r="A35" s="9"/>
      <c r="B35" s="29" t="s">
        <v>78</v>
      </c>
      <c r="C35" s="23"/>
    </row>
    <row r="36" spans="1:3" ht="21.75" customHeight="1" x14ac:dyDescent="0.25">
      <c r="A36" s="9"/>
      <c r="B36" s="29" t="s">
        <v>79</v>
      </c>
      <c r="C36" s="23">
        <v>117670000</v>
      </c>
    </row>
    <row r="37" spans="1:3" ht="21.75" customHeight="1" x14ac:dyDescent="0.25">
      <c r="A37" s="9" t="s">
        <v>13</v>
      </c>
      <c r="B37" s="10" t="s">
        <v>14</v>
      </c>
      <c r="C37" s="11"/>
    </row>
    <row r="38" spans="1:3" ht="28.5" customHeight="1" x14ac:dyDescent="0.25">
      <c r="A38" s="16" t="s">
        <v>21</v>
      </c>
      <c r="B38" s="17" t="s">
        <v>22</v>
      </c>
      <c r="C38" s="24">
        <f>C49</f>
        <v>10830885000.16</v>
      </c>
    </row>
    <row r="39" spans="1:3" ht="27.75" customHeight="1" x14ac:dyDescent="0.25">
      <c r="A39" s="16">
        <v>1</v>
      </c>
      <c r="B39" s="17" t="s">
        <v>16</v>
      </c>
      <c r="C39" s="25"/>
    </row>
    <row r="40" spans="1:3" ht="16.5" hidden="1" x14ac:dyDescent="0.25">
      <c r="A40" s="16" t="s">
        <v>7</v>
      </c>
      <c r="B40" s="17" t="s">
        <v>17</v>
      </c>
      <c r="C40" s="25"/>
    </row>
    <row r="41" spans="1:3" ht="16.5" hidden="1" x14ac:dyDescent="0.25">
      <c r="A41" s="16" t="s">
        <v>8</v>
      </c>
      <c r="B41" s="17" t="s">
        <v>18</v>
      </c>
      <c r="C41" s="25"/>
    </row>
    <row r="42" spans="1:3" ht="27" customHeight="1" x14ac:dyDescent="0.25">
      <c r="A42" s="16">
        <v>2</v>
      </c>
      <c r="B42" s="17" t="s">
        <v>23</v>
      </c>
      <c r="C42" s="25"/>
    </row>
    <row r="43" spans="1:3" ht="16.5" hidden="1" x14ac:dyDescent="0.25">
      <c r="A43" s="9" t="s">
        <v>10</v>
      </c>
      <c r="B43" s="10" t="s">
        <v>24</v>
      </c>
      <c r="C43" s="25"/>
    </row>
    <row r="44" spans="1:3" ht="16.5" hidden="1" x14ac:dyDescent="0.25">
      <c r="A44" s="9"/>
      <c r="B44" s="12" t="s">
        <v>25</v>
      </c>
      <c r="C44" s="25"/>
    </row>
    <row r="45" spans="1:3" ht="16.5" hidden="1" x14ac:dyDescent="0.25">
      <c r="A45" s="9"/>
      <c r="B45" s="12" t="s">
        <v>26</v>
      </c>
      <c r="C45" s="25"/>
    </row>
    <row r="46" spans="1:3" ht="16.5" hidden="1" x14ac:dyDescent="0.25">
      <c r="A46" s="9"/>
      <c r="B46" s="12" t="s">
        <v>27</v>
      </c>
      <c r="C46" s="25"/>
    </row>
    <row r="47" spans="1:3" ht="16.5" hidden="1" x14ac:dyDescent="0.25">
      <c r="A47" s="9" t="s">
        <v>15</v>
      </c>
      <c r="B47" s="10" t="s">
        <v>28</v>
      </c>
      <c r="C47" s="25"/>
    </row>
    <row r="48" spans="1:3" ht="16.5" hidden="1" x14ac:dyDescent="0.25">
      <c r="A48" s="33" t="s">
        <v>29</v>
      </c>
      <c r="B48" s="31" t="s">
        <v>14</v>
      </c>
      <c r="C48" s="25"/>
    </row>
    <row r="49" spans="1:3" s="18" customFormat="1" ht="39" customHeight="1" x14ac:dyDescent="0.25">
      <c r="A49" s="39">
        <v>3</v>
      </c>
      <c r="B49" s="34" t="s">
        <v>30</v>
      </c>
      <c r="C49" s="24">
        <f>C50+C142</f>
        <v>10830885000.16</v>
      </c>
    </row>
    <row r="50" spans="1:3" s="18" customFormat="1" ht="28.5" customHeight="1" x14ac:dyDescent="0.25">
      <c r="A50" s="39" t="s">
        <v>19</v>
      </c>
      <c r="B50" s="34" t="s">
        <v>12</v>
      </c>
      <c r="C50" s="24">
        <f>SUM(C51:C142)/2</f>
        <v>10830885000.16</v>
      </c>
    </row>
    <row r="51" spans="1:3" ht="28.5" customHeight="1" x14ac:dyDescent="0.25">
      <c r="A51" s="33"/>
      <c r="B51" s="40" t="s">
        <v>85</v>
      </c>
      <c r="C51" s="41">
        <f>SUM(C52:C54)</f>
        <v>4501363821.1600008</v>
      </c>
    </row>
    <row r="52" spans="1:3" ht="21.75" customHeight="1" x14ac:dyDescent="0.25">
      <c r="A52" s="33"/>
      <c r="B52" s="42" t="s">
        <v>86</v>
      </c>
      <c r="C52" s="43">
        <f>(279.47*1210000*12+301827600)</f>
        <v>4359732000.000001</v>
      </c>
    </row>
    <row r="53" spans="1:3" ht="21.75" customHeight="1" x14ac:dyDescent="0.25">
      <c r="A53" s="33"/>
      <c r="B53" s="42" t="s">
        <v>87</v>
      </c>
      <c r="C53" s="43">
        <f>((4.47+8.96+4.2*1210000)*12+19040400)</f>
        <v>80024561.159999996</v>
      </c>
    </row>
    <row r="54" spans="1:3" ht="21.75" customHeight="1" x14ac:dyDescent="0.25">
      <c r="A54" s="33"/>
      <c r="B54" s="42" t="s">
        <v>172</v>
      </c>
      <c r="C54" s="43">
        <f>(21226920+40380340)</f>
        <v>61607260</v>
      </c>
    </row>
    <row r="55" spans="1:3" ht="29.25" customHeight="1" x14ac:dyDescent="0.25">
      <c r="A55" s="33"/>
      <c r="B55" s="44" t="s">
        <v>88</v>
      </c>
      <c r="C55" s="41">
        <f>SUM(C56:C57)</f>
        <v>144000000</v>
      </c>
    </row>
    <row r="56" spans="1:3" ht="21.75" customHeight="1" x14ac:dyDescent="0.25">
      <c r="A56" s="33"/>
      <c r="B56" s="45" t="s">
        <v>89</v>
      </c>
      <c r="C56" s="43">
        <f>144000000</f>
        <v>144000000</v>
      </c>
    </row>
    <row r="57" spans="1:3" ht="21.75" customHeight="1" x14ac:dyDescent="0.25">
      <c r="A57" s="33"/>
      <c r="B57" s="42" t="s">
        <v>117</v>
      </c>
      <c r="C57" s="43"/>
    </row>
    <row r="58" spans="1:3" ht="30.75" customHeight="1" x14ac:dyDescent="0.25">
      <c r="A58" s="33"/>
      <c r="B58" s="40" t="s">
        <v>90</v>
      </c>
      <c r="C58" s="41">
        <f>SUM(C59:C64)</f>
        <v>2899025400</v>
      </c>
    </row>
    <row r="59" spans="1:3" ht="21.75" customHeight="1" x14ac:dyDescent="0.25">
      <c r="A59" s="33"/>
      <c r="B59" s="42" t="s">
        <v>91</v>
      </c>
      <c r="C59" s="43">
        <f>(((7*0.2)+(7*0.15)+(0.5+0.4+0.4))*1210000*12+4050000)</f>
        <v>58500000</v>
      </c>
    </row>
    <row r="60" spans="1:3" ht="21.75" customHeight="1" x14ac:dyDescent="0.25">
      <c r="A60" s="33"/>
      <c r="B60" s="42" t="s">
        <v>92</v>
      </c>
      <c r="C60" s="43">
        <f>(600000*4*4)</f>
        <v>9600000</v>
      </c>
    </row>
    <row r="61" spans="1:3" ht="21.75" customHeight="1" x14ac:dyDescent="0.25">
      <c r="A61" s="33"/>
      <c r="B61" s="42" t="s">
        <v>171</v>
      </c>
      <c r="C61" s="43">
        <f>(96.1645*1210000*12+103857660)</f>
        <v>1500166200</v>
      </c>
    </row>
    <row r="62" spans="1:3" ht="21.75" customHeight="1" x14ac:dyDescent="0.25">
      <c r="A62" s="33"/>
      <c r="B62" s="42" t="s">
        <v>93</v>
      </c>
      <c r="C62" s="43">
        <f>(0.7*12*1210000+756000)</f>
        <v>10919999.999999998</v>
      </c>
    </row>
    <row r="63" spans="1:3" ht="21.75" customHeight="1" x14ac:dyDescent="0.25">
      <c r="A63" s="33"/>
      <c r="B63" s="42" t="s">
        <v>94</v>
      </c>
      <c r="C63" s="43">
        <f>329959800*4</f>
        <v>1319839200</v>
      </c>
    </row>
    <row r="64" spans="1:3" ht="21.75" hidden="1" customHeight="1" x14ac:dyDescent="0.25">
      <c r="A64" s="33"/>
      <c r="B64" s="42" t="s">
        <v>95</v>
      </c>
      <c r="C64" s="43"/>
    </row>
    <row r="65" spans="1:3" ht="26.25" customHeight="1" x14ac:dyDescent="0.25">
      <c r="A65" s="33"/>
      <c r="B65" s="40" t="s">
        <v>96</v>
      </c>
      <c r="C65" s="46">
        <f>SUM(C66:C68)</f>
        <v>107800000</v>
      </c>
    </row>
    <row r="66" spans="1:3" ht="21.75" hidden="1" customHeight="1" x14ac:dyDescent="0.25">
      <c r="A66" s="33"/>
      <c r="B66" s="42" t="s">
        <v>97</v>
      </c>
      <c r="C66" s="47"/>
    </row>
    <row r="67" spans="1:3" ht="21.75" hidden="1" customHeight="1" x14ac:dyDescent="0.25">
      <c r="A67" s="33"/>
      <c r="B67" s="42" t="s">
        <v>98</v>
      </c>
      <c r="C67" s="48"/>
    </row>
    <row r="68" spans="1:3" ht="21.75" customHeight="1" x14ac:dyDescent="0.25">
      <c r="A68" s="33"/>
      <c r="B68" s="42" t="s">
        <v>99</v>
      </c>
      <c r="C68" s="43">
        <f>(77*1400000)</f>
        <v>107800000</v>
      </c>
    </row>
    <row r="69" spans="1:3" ht="32.25" customHeight="1" x14ac:dyDescent="0.25">
      <c r="A69" s="33"/>
      <c r="B69" s="40" t="s">
        <v>100</v>
      </c>
      <c r="C69" s="46">
        <f>SUM(C70:C74)</f>
        <v>20856000</v>
      </c>
    </row>
    <row r="70" spans="1:3" ht="21.75" hidden="1" customHeight="1" x14ac:dyDescent="0.25">
      <c r="A70" s="33"/>
      <c r="B70" s="42" t="s">
        <v>101</v>
      </c>
      <c r="C70" s="47"/>
    </row>
    <row r="71" spans="1:3" ht="21.75" hidden="1" customHeight="1" x14ac:dyDescent="0.25">
      <c r="A71" s="33"/>
      <c r="B71" s="42" t="s">
        <v>102</v>
      </c>
      <c r="C71" s="48"/>
    </row>
    <row r="72" spans="1:3" ht="21.75" hidden="1" customHeight="1" x14ac:dyDescent="0.25">
      <c r="A72" s="33"/>
      <c r="B72" s="42" t="s">
        <v>103</v>
      </c>
      <c r="C72" s="48"/>
    </row>
    <row r="73" spans="1:3" ht="21.75" hidden="1" customHeight="1" x14ac:dyDescent="0.25">
      <c r="A73" s="33"/>
      <c r="B73" s="49" t="s">
        <v>104</v>
      </c>
      <c r="C73" s="43"/>
    </row>
    <row r="74" spans="1:3" ht="21.75" customHeight="1" x14ac:dyDescent="0.25">
      <c r="A74" s="33"/>
      <c r="B74" s="42" t="s">
        <v>105</v>
      </c>
      <c r="C74" s="43">
        <f>5214000*4</f>
        <v>20856000</v>
      </c>
    </row>
    <row r="75" spans="1:3" ht="27.75" customHeight="1" x14ac:dyDescent="0.25">
      <c r="A75" s="33"/>
      <c r="B75" s="40" t="s">
        <v>106</v>
      </c>
      <c r="C75" s="46">
        <f>SUM(C76:C79)</f>
        <v>1508542150</v>
      </c>
    </row>
    <row r="76" spans="1:3" ht="21.75" customHeight="1" x14ac:dyDescent="0.25">
      <c r="A76" s="33"/>
      <c r="B76" s="42" t="s">
        <v>107</v>
      </c>
      <c r="C76" s="50">
        <f>1123382452</f>
        <v>1123382452</v>
      </c>
    </row>
    <row r="77" spans="1:3" ht="21.75" customHeight="1" x14ac:dyDescent="0.25">
      <c r="A77" s="33"/>
      <c r="B77" s="42" t="s">
        <v>108</v>
      </c>
      <c r="C77" s="43">
        <f>192579849</f>
        <v>192579849</v>
      </c>
    </row>
    <row r="78" spans="1:3" ht="21.75" customHeight="1" x14ac:dyDescent="0.25">
      <c r="A78" s="33"/>
      <c r="B78" s="42" t="s">
        <v>109</v>
      </c>
      <c r="C78" s="43">
        <f>128386566</f>
        <v>128386566</v>
      </c>
    </row>
    <row r="79" spans="1:3" ht="21.75" customHeight="1" x14ac:dyDescent="0.25">
      <c r="A79" s="33"/>
      <c r="B79" s="42" t="s">
        <v>110</v>
      </c>
      <c r="C79" s="43">
        <f>64193283</f>
        <v>64193283</v>
      </c>
    </row>
    <row r="80" spans="1:3" ht="27.75" customHeight="1" x14ac:dyDescent="0.25">
      <c r="A80" s="33"/>
      <c r="B80" s="44" t="s">
        <v>111</v>
      </c>
      <c r="C80" s="41">
        <f>SUM(C81:C82)</f>
        <v>5400000</v>
      </c>
    </row>
    <row r="81" spans="1:3" ht="21.75" hidden="1" customHeight="1" x14ac:dyDescent="0.25">
      <c r="A81" s="33"/>
      <c r="B81" s="51" t="s">
        <v>167</v>
      </c>
      <c r="C81" s="43"/>
    </row>
    <row r="82" spans="1:3" ht="21.75" customHeight="1" x14ac:dyDescent="0.25">
      <c r="A82" s="33"/>
      <c r="B82" s="52" t="s">
        <v>99</v>
      </c>
      <c r="C82" s="43">
        <f>5400000</f>
        <v>5400000</v>
      </c>
    </row>
    <row r="83" spans="1:3" ht="32.25" customHeight="1" x14ac:dyDescent="0.25">
      <c r="A83" s="33"/>
      <c r="B83" s="40" t="s">
        <v>112</v>
      </c>
      <c r="C83" s="41">
        <f>SUM(C84:C89)</f>
        <v>503000000</v>
      </c>
    </row>
    <row r="84" spans="1:3" ht="21.75" customHeight="1" x14ac:dyDescent="0.25">
      <c r="A84" s="33"/>
      <c r="B84" s="42" t="s">
        <v>113</v>
      </c>
      <c r="C84" s="43">
        <f>(13000000*12)</f>
        <v>156000000</v>
      </c>
    </row>
    <row r="85" spans="1:3" ht="21.75" customHeight="1" x14ac:dyDescent="0.25">
      <c r="A85" s="33"/>
      <c r="B85" s="52" t="s">
        <v>114</v>
      </c>
      <c r="C85" s="43">
        <f>15500000*12</f>
        <v>186000000</v>
      </c>
    </row>
    <row r="86" spans="1:3" ht="21.75" customHeight="1" x14ac:dyDescent="0.25">
      <c r="A86" s="33"/>
      <c r="B86" s="42" t="s">
        <v>115</v>
      </c>
      <c r="C86" s="43">
        <f>1000000*12</f>
        <v>12000000</v>
      </c>
    </row>
    <row r="87" spans="1:3" ht="21.75" customHeight="1" x14ac:dyDescent="0.25">
      <c r="A87" s="33"/>
      <c r="B87" s="42" t="s">
        <v>116</v>
      </c>
      <c r="C87" s="43">
        <f>(2000000*12)+(500000*50)</f>
        <v>49000000</v>
      </c>
    </row>
    <row r="88" spans="1:3" ht="21.75" customHeight="1" x14ac:dyDescent="0.25">
      <c r="A88" s="33"/>
      <c r="B88" s="42" t="s">
        <v>116</v>
      </c>
      <c r="C88" s="43">
        <f>12500000*4</f>
        <v>50000000</v>
      </c>
    </row>
    <row r="89" spans="1:3" ht="21.75" customHeight="1" x14ac:dyDescent="0.25">
      <c r="A89" s="33"/>
      <c r="B89" s="42" t="s">
        <v>117</v>
      </c>
      <c r="C89" s="43">
        <v>50000000</v>
      </c>
    </row>
    <row r="90" spans="1:3" ht="21.75" customHeight="1" x14ac:dyDescent="0.25">
      <c r="A90" s="33"/>
      <c r="B90" s="40" t="s">
        <v>118</v>
      </c>
      <c r="C90" s="41">
        <f>SUM(C91:C94)</f>
        <v>139750000</v>
      </c>
    </row>
    <row r="91" spans="1:3" ht="21.75" customHeight="1" x14ac:dyDescent="0.25">
      <c r="A91" s="33"/>
      <c r="B91" s="42" t="s">
        <v>119</v>
      </c>
      <c r="C91" s="43">
        <f>3000000*12</f>
        <v>36000000</v>
      </c>
    </row>
    <row r="92" spans="1:3" ht="21.75" hidden="1" customHeight="1" x14ac:dyDescent="0.25">
      <c r="A92" s="33"/>
      <c r="B92" s="42" t="s">
        <v>120</v>
      </c>
      <c r="C92" s="43"/>
    </row>
    <row r="93" spans="1:3" ht="21.75" customHeight="1" x14ac:dyDescent="0.25">
      <c r="A93" s="33"/>
      <c r="B93" s="42" t="s">
        <v>121</v>
      </c>
      <c r="C93" s="43">
        <v>19750000</v>
      </c>
    </row>
    <row r="94" spans="1:3" ht="21.75" customHeight="1" x14ac:dyDescent="0.25">
      <c r="A94" s="33"/>
      <c r="B94" s="42" t="s">
        <v>122</v>
      </c>
      <c r="C94" s="43">
        <f>7000000*12</f>
        <v>84000000</v>
      </c>
    </row>
    <row r="95" spans="1:3" ht="30.75" customHeight="1" x14ac:dyDescent="0.25">
      <c r="A95" s="33"/>
      <c r="B95" s="40" t="s">
        <v>123</v>
      </c>
      <c r="C95" s="41">
        <f>SUM(C96:C100)</f>
        <v>86560000</v>
      </c>
    </row>
    <row r="96" spans="1:3" ht="21.75" customHeight="1" x14ac:dyDescent="0.25">
      <c r="A96" s="33"/>
      <c r="B96" s="42" t="s">
        <v>124</v>
      </c>
      <c r="C96" s="43">
        <f>1000000*12</f>
        <v>12000000</v>
      </c>
    </row>
    <row r="97" spans="1:3" ht="21.75" customHeight="1" x14ac:dyDescent="0.25">
      <c r="A97" s="33"/>
      <c r="B97" s="42" t="s">
        <v>125</v>
      </c>
      <c r="C97" s="43">
        <v>40000000</v>
      </c>
    </row>
    <row r="98" spans="1:3" ht="21.75" customHeight="1" x14ac:dyDescent="0.25">
      <c r="A98" s="33"/>
      <c r="B98" s="42" t="s">
        <v>126</v>
      </c>
      <c r="C98" s="43">
        <f>880000*12</f>
        <v>10560000</v>
      </c>
    </row>
    <row r="99" spans="1:3" ht="21.75" customHeight="1" x14ac:dyDescent="0.25">
      <c r="A99" s="33"/>
      <c r="B99" s="42" t="s">
        <v>127</v>
      </c>
      <c r="C99" s="43">
        <f>5*400000*12</f>
        <v>24000000</v>
      </c>
    </row>
    <row r="100" spans="1:3" ht="21.75" customHeight="1" x14ac:dyDescent="0.25">
      <c r="A100" s="33"/>
      <c r="B100" s="42" t="s">
        <v>117</v>
      </c>
      <c r="C100" s="46"/>
    </row>
    <row r="101" spans="1:3" ht="28.5" customHeight="1" x14ac:dyDescent="0.25">
      <c r="A101" s="33"/>
      <c r="B101" s="40" t="s">
        <v>128</v>
      </c>
      <c r="C101" s="46">
        <f>SUM(C102:C108)</f>
        <v>11740000</v>
      </c>
    </row>
    <row r="102" spans="1:3" ht="21.75" customHeight="1" x14ac:dyDescent="0.25">
      <c r="A102" s="33"/>
      <c r="B102" s="42" t="s">
        <v>129</v>
      </c>
      <c r="C102" s="43">
        <f>1000000*2</f>
        <v>2000000</v>
      </c>
    </row>
    <row r="103" spans="1:3" ht="21.75" customHeight="1" x14ac:dyDescent="0.25">
      <c r="A103" s="33"/>
      <c r="B103" s="42" t="s">
        <v>130</v>
      </c>
      <c r="C103" s="50">
        <v>5000000</v>
      </c>
    </row>
    <row r="104" spans="1:3" ht="21.75" hidden="1" customHeight="1" x14ac:dyDescent="0.25">
      <c r="A104" s="33"/>
      <c r="B104" s="42" t="s">
        <v>131</v>
      </c>
      <c r="C104" s="43"/>
    </row>
    <row r="105" spans="1:3" ht="21.75" hidden="1" customHeight="1" x14ac:dyDescent="0.25">
      <c r="A105" s="33"/>
      <c r="B105" s="42" t="s">
        <v>132</v>
      </c>
      <c r="C105" s="43"/>
    </row>
    <row r="106" spans="1:3" ht="21.75" hidden="1" customHeight="1" x14ac:dyDescent="0.25">
      <c r="A106" s="33"/>
      <c r="B106" s="42" t="s">
        <v>165</v>
      </c>
      <c r="C106" s="43"/>
    </row>
    <row r="107" spans="1:3" ht="21.75" hidden="1" customHeight="1" x14ac:dyDescent="0.25">
      <c r="A107" s="33"/>
      <c r="B107" s="42" t="s">
        <v>133</v>
      </c>
      <c r="C107" s="43"/>
    </row>
    <row r="108" spans="1:3" ht="21.75" hidden="1" customHeight="1" x14ac:dyDescent="0.25">
      <c r="A108" s="33"/>
      <c r="B108" s="42" t="s">
        <v>134</v>
      </c>
      <c r="C108" s="43">
        <f>79*30000*2</f>
        <v>4740000</v>
      </c>
    </row>
    <row r="109" spans="1:3" ht="27.75" customHeight="1" x14ac:dyDescent="0.25">
      <c r="A109" s="33"/>
      <c r="B109" s="40" t="s">
        <v>135</v>
      </c>
      <c r="C109" s="46">
        <f>SUM(C110:C113)</f>
        <v>48000000</v>
      </c>
    </row>
    <row r="110" spans="1:3" ht="21.75" hidden="1" customHeight="1" x14ac:dyDescent="0.25">
      <c r="A110" s="33"/>
      <c r="B110" s="42" t="s">
        <v>164</v>
      </c>
      <c r="C110" s="47"/>
    </row>
    <row r="111" spans="1:3" ht="21.75" hidden="1" customHeight="1" x14ac:dyDescent="0.25">
      <c r="A111" s="33"/>
      <c r="B111" s="42" t="s">
        <v>160</v>
      </c>
      <c r="C111" s="48"/>
    </row>
    <row r="112" spans="1:3" ht="21.75" customHeight="1" x14ac:dyDescent="0.25">
      <c r="A112" s="33"/>
      <c r="B112" s="42" t="s">
        <v>136</v>
      </c>
      <c r="C112" s="43">
        <f>4000000*12</f>
        <v>48000000</v>
      </c>
    </row>
    <row r="113" spans="1:3" ht="21.75" customHeight="1" x14ac:dyDescent="0.25">
      <c r="A113" s="33"/>
      <c r="B113" s="42" t="s">
        <v>137</v>
      </c>
      <c r="C113" s="48"/>
    </row>
    <row r="114" spans="1:3" ht="28.5" customHeight="1" x14ac:dyDescent="0.25">
      <c r="A114" s="33"/>
      <c r="B114" s="40" t="s">
        <v>138</v>
      </c>
      <c r="C114" s="46">
        <f>SUM(C115:C118)</f>
        <v>90000000</v>
      </c>
    </row>
    <row r="115" spans="1:3" ht="21.75" customHeight="1" x14ac:dyDescent="0.25">
      <c r="A115" s="33"/>
      <c r="B115" s="42" t="s">
        <v>162</v>
      </c>
      <c r="C115" s="48"/>
    </row>
    <row r="116" spans="1:3" ht="21.75" customHeight="1" x14ac:dyDescent="0.25">
      <c r="A116" s="33"/>
      <c r="B116" s="42" t="s">
        <v>161</v>
      </c>
      <c r="C116" s="47"/>
    </row>
    <row r="117" spans="1:3" ht="21.75" customHeight="1" x14ac:dyDescent="0.25">
      <c r="A117" s="33"/>
      <c r="B117" s="42" t="s">
        <v>163</v>
      </c>
      <c r="C117" s="48"/>
    </row>
    <row r="118" spans="1:3" ht="21.75" customHeight="1" x14ac:dyDescent="0.25">
      <c r="A118" s="33"/>
      <c r="B118" s="42" t="s">
        <v>139</v>
      </c>
      <c r="C118" s="43">
        <v>90000000</v>
      </c>
    </row>
    <row r="119" spans="1:3" ht="27" customHeight="1" x14ac:dyDescent="0.25">
      <c r="A119" s="33"/>
      <c r="B119" s="40" t="s">
        <v>140</v>
      </c>
      <c r="C119" s="46">
        <f>SUM(C121:C125)</f>
        <v>146090000</v>
      </c>
    </row>
    <row r="120" spans="1:3" ht="27" customHeight="1" x14ac:dyDescent="0.25">
      <c r="A120" s="33"/>
      <c r="B120" s="40" t="s">
        <v>141</v>
      </c>
      <c r="C120" s="43"/>
    </row>
    <row r="121" spans="1:3" ht="21.75" customHeight="1" x14ac:dyDescent="0.25">
      <c r="A121" s="33"/>
      <c r="B121" s="42" t="s">
        <v>168</v>
      </c>
      <c r="C121" s="43">
        <v>10000000</v>
      </c>
    </row>
    <row r="122" spans="1:3" ht="21.75" customHeight="1" x14ac:dyDescent="0.25">
      <c r="A122" s="33"/>
      <c r="B122" s="42" t="s">
        <v>142</v>
      </c>
      <c r="C122" s="43">
        <v>50000000</v>
      </c>
    </row>
    <row r="123" spans="1:3" ht="21.75" customHeight="1" x14ac:dyDescent="0.25">
      <c r="A123" s="33"/>
      <c r="B123" s="42" t="s">
        <v>143</v>
      </c>
      <c r="C123" s="50">
        <v>16200000</v>
      </c>
    </row>
    <row r="124" spans="1:3" ht="21.75" customHeight="1" x14ac:dyDescent="0.25">
      <c r="A124" s="33"/>
      <c r="B124" s="42" t="s">
        <v>144</v>
      </c>
      <c r="C124" s="43">
        <v>20000000</v>
      </c>
    </row>
    <row r="125" spans="1:3" ht="21.75" customHeight="1" x14ac:dyDescent="0.25">
      <c r="A125" s="33"/>
      <c r="B125" s="42" t="s">
        <v>145</v>
      </c>
      <c r="C125" s="53">
        <f>20000000+(70000 *427)</f>
        <v>49890000</v>
      </c>
    </row>
    <row r="126" spans="1:3" ht="29.25" customHeight="1" x14ac:dyDescent="0.25">
      <c r="A126" s="33"/>
      <c r="B126" s="40" t="s">
        <v>146</v>
      </c>
      <c r="C126" s="46">
        <f>SUM(C127:C133)</f>
        <v>390207629</v>
      </c>
    </row>
    <row r="127" spans="1:3" ht="21.75" customHeight="1" x14ac:dyDescent="0.25">
      <c r="A127" s="33"/>
      <c r="B127" s="42" t="s">
        <v>147</v>
      </c>
      <c r="C127" s="43">
        <v>30000000</v>
      </c>
    </row>
    <row r="128" spans="1:3" ht="21.75" customHeight="1" x14ac:dyDescent="0.25">
      <c r="A128" s="33"/>
      <c r="B128" s="42" t="s">
        <v>154</v>
      </c>
      <c r="C128" s="43"/>
    </row>
    <row r="129" spans="1:3" ht="21.75" customHeight="1" x14ac:dyDescent="0.25">
      <c r="A129" s="33"/>
      <c r="B129" s="42" t="s">
        <v>148</v>
      </c>
      <c r="C129" s="43">
        <v>15000000</v>
      </c>
    </row>
    <row r="130" spans="1:3" ht="21.75" customHeight="1" x14ac:dyDescent="0.25">
      <c r="A130" s="33"/>
      <c r="B130" s="42" t="s">
        <v>149</v>
      </c>
      <c r="C130" s="43">
        <f>25000000+3149791</f>
        <v>28149791</v>
      </c>
    </row>
    <row r="131" spans="1:3" ht="21.75" customHeight="1" x14ac:dyDescent="0.25">
      <c r="A131" s="33"/>
      <c r="B131" s="52" t="s">
        <v>150</v>
      </c>
      <c r="C131" s="43">
        <v>28500000</v>
      </c>
    </row>
    <row r="132" spans="1:3" ht="21.75" customHeight="1" x14ac:dyDescent="0.25">
      <c r="A132" s="33"/>
      <c r="B132" s="42" t="s">
        <v>151</v>
      </c>
      <c r="C132" s="43">
        <f>45*2*980000</f>
        <v>88200000</v>
      </c>
    </row>
    <row r="133" spans="1:3" ht="21.75" customHeight="1" x14ac:dyDescent="0.25">
      <c r="A133" s="33"/>
      <c r="B133" s="54" t="s">
        <v>152</v>
      </c>
      <c r="C133" s="55">
        <f>50000000+20000000+15000000+3600000+(200000*2*12)+106957838</f>
        <v>200357838</v>
      </c>
    </row>
    <row r="134" spans="1:3" ht="21.75" customHeight="1" x14ac:dyDescent="0.25">
      <c r="A134" s="33"/>
      <c r="B134" s="40" t="s">
        <v>173</v>
      </c>
      <c r="C134" s="41">
        <f>SUM(C140:C141)</f>
        <v>228550000</v>
      </c>
    </row>
    <row r="135" spans="1:3" ht="21.75" hidden="1" customHeight="1" x14ac:dyDescent="0.25">
      <c r="A135" s="33"/>
      <c r="B135" s="42" t="s">
        <v>155</v>
      </c>
      <c r="C135" s="43"/>
    </row>
    <row r="136" spans="1:3" ht="21.75" hidden="1" customHeight="1" x14ac:dyDescent="0.25">
      <c r="A136" s="33"/>
      <c r="B136" s="42" t="s">
        <v>156</v>
      </c>
      <c r="C136" s="43"/>
    </row>
    <row r="137" spans="1:3" ht="21.75" hidden="1" customHeight="1" x14ac:dyDescent="0.25">
      <c r="A137" s="33"/>
      <c r="B137" s="42" t="s">
        <v>157</v>
      </c>
      <c r="C137" s="43"/>
    </row>
    <row r="138" spans="1:3" ht="21.75" hidden="1" customHeight="1" x14ac:dyDescent="0.25">
      <c r="A138" s="33"/>
      <c r="B138" s="56" t="s">
        <v>158</v>
      </c>
      <c r="C138" s="43"/>
    </row>
    <row r="139" spans="1:3" ht="21.75" hidden="1" customHeight="1" x14ac:dyDescent="0.25">
      <c r="A139" s="33"/>
      <c r="B139" s="56" t="s">
        <v>159</v>
      </c>
      <c r="C139" s="43"/>
    </row>
    <row r="140" spans="1:3" ht="21.75" customHeight="1" x14ac:dyDescent="0.25">
      <c r="A140" s="33"/>
      <c r="B140" s="56" t="s">
        <v>174</v>
      </c>
      <c r="C140" s="43">
        <f>77*1300000*0.3</f>
        <v>30030000</v>
      </c>
    </row>
    <row r="141" spans="1:3" ht="21.75" customHeight="1" x14ac:dyDescent="0.25">
      <c r="A141" s="33"/>
      <c r="B141" s="57" t="s">
        <v>153</v>
      </c>
      <c r="C141" s="43">
        <v>198520000</v>
      </c>
    </row>
    <row r="142" spans="1:3" ht="29.25" customHeight="1" x14ac:dyDescent="0.25">
      <c r="A142" s="58" t="s">
        <v>20</v>
      </c>
      <c r="B142" s="59" t="s">
        <v>14</v>
      </c>
      <c r="C142" s="38"/>
    </row>
    <row r="143" spans="1:3" ht="16.5" hidden="1" x14ac:dyDescent="0.25">
      <c r="A143" s="35">
        <v>4</v>
      </c>
      <c r="B143" s="36" t="s">
        <v>31</v>
      </c>
      <c r="C143" s="37"/>
    </row>
    <row r="144" spans="1:3" ht="16.5" hidden="1" x14ac:dyDescent="0.25">
      <c r="A144" s="9" t="s">
        <v>32</v>
      </c>
      <c r="B144" s="10" t="s">
        <v>12</v>
      </c>
      <c r="C144" s="11"/>
    </row>
    <row r="145" spans="1:3" ht="16.5" hidden="1" x14ac:dyDescent="0.25">
      <c r="A145" s="9" t="s">
        <v>33</v>
      </c>
      <c r="B145" s="10" t="s">
        <v>14</v>
      </c>
      <c r="C145" s="11"/>
    </row>
    <row r="146" spans="1:3" ht="16.5" hidden="1" x14ac:dyDescent="0.25">
      <c r="A146" s="9">
        <v>5</v>
      </c>
      <c r="B146" s="10" t="s">
        <v>34</v>
      </c>
      <c r="C146" s="11"/>
    </row>
    <row r="147" spans="1:3" ht="16.5" hidden="1" x14ac:dyDescent="0.25">
      <c r="A147" s="9" t="s">
        <v>35</v>
      </c>
      <c r="B147" s="10" t="s">
        <v>12</v>
      </c>
      <c r="C147" s="11"/>
    </row>
    <row r="148" spans="1:3" ht="16.5" hidden="1" x14ac:dyDescent="0.25">
      <c r="A148" s="9" t="s">
        <v>36</v>
      </c>
      <c r="B148" s="10" t="s">
        <v>14</v>
      </c>
      <c r="C148" s="11"/>
    </row>
    <row r="149" spans="1:3" ht="16.5" hidden="1" x14ac:dyDescent="0.25">
      <c r="A149" s="9">
        <v>6</v>
      </c>
      <c r="B149" s="10" t="s">
        <v>37</v>
      </c>
      <c r="C149" s="11"/>
    </row>
    <row r="150" spans="1:3" ht="16.5" hidden="1" x14ac:dyDescent="0.25">
      <c r="A150" s="9" t="s">
        <v>38</v>
      </c>
      <c r="B150" s="10" t="s">
        <v>12</v>
      </c>
      <c r="C150" s="11"/>
    </row>
    <row r="151" spans="1:3" ht="16.5" hidden="1" x14ac:dyDescent="0.25">
      <c r="A151" s="9" t="s">
        <v>39</v>
      </c>
      <c r="B151" s="10" t="s">
        <v>14</v>
      </c>
      <c r="C151" s="11"/>
    </row>
    <row r="152" spans="1:3" ht="16.5" hidden="1" x14ac:dyDescent="0.25">
      <c r="A152" s="9">
        <v>7</v>
      </c>
      <c r="B152" s="10" t="s">
        <v>40</v>
      </c>
      <c r="C152" s="11"/>
    </row>
    <row r="153" spans="1:3" ht="16.5" hidden="1" x14ac:dyDescent="0.25">
      <c r="A153" s="9" t="s">
        <v>41</v>
      </c>
      <c r="B153" s="10" t="s">
        <v>12</v>
      </c>
      <c r="C153" s="11"/>
    </row>
    <row r="154" spans="1:3" ht="16.5" hidden="1" x14ac:dyDescent="0.25">
      <c r="A154" s="9" t="s">
        <v>42</v>
      </c>
      <c r="B154" s="10" t="s">
        <v>14</v>
      </c>
      <c r="C154" s="11"/>
    </row>
    <row r="155" spans="1:3" ht="16.5" hidden="1" x14ac:dyDescent="0.25">
      <c r="A155" s="9">
        <v>8</v>
      </c>
      <c r="B155" s="10" t="s">
        <v>43</v>
      </c>
      <c r="C155" s="11"/>
    </row>
    <row r="156" spans="1:3" ht="16.5" hidden="1" x14ac:dyDescent="0.25">
      <c r="A156" s="9" t="s">
        <v>44</v>
      </c>
      <c r="B156" s="10" t="s">
        <v>12</v>
      </c>
      <c r="C156" s="11"/>
    </row>
    <row r="157" spans="1:3" ht="16.5" hidden="1" x14ac:dyDescent="0.25">
      <c r="A157" s="9" t="s">
        <v>45</v>
      </c>
      <c r="B157" s="10" t="s">
        <v>14</v>
      </c>
      <c r="C157" s="11"/>
    </row>
    <row r="158" spans="1:3" ht="16.5" hidden="1" x14ac:dyDescent="0.25">
      <c r="A158" s="9">
        <v>9</v>
      </c>
      <c r="B158" s="10" t="s">
        <v>46</v>
      </c>
      <c r="C158" s="11"/>
    </row>
    <row r="159" spans="1:3" ht="16.5" hidden="1" x14ac:dyDescent="0.25">
      <c r="A159" s="9" t="s">
        <v>47</v>
      </c>
      <c r="B159" s="10" t="s">
        <v>12</v>
      </c>
      <c r="C159" s="11"/>
    </row>
    <row r="160" spans="1:3" ht="16.5" hidden="1" x14ac:dyDescent="0.25">
      <c r="A160" s="9" t="s">
        <v>48</v>
      </c>
      <c r="B160" s="10" t="s">
        <v>14</v>
      </c>
      <c r="C160" s="11"/>
    </row>
    <row r="161" spans="1:3" ht="16.5" hidden="1" x14ac:dyDescent="0.25">
      <c r="A161" s="9">
        <v>10</v>
      </c>
      <c r="B161" s="10" t="s">
        <v>49</v>
      </c>
      <c r="C161" s="11"/>
    </row>
    <row r="162" spans="1:3" ht="16.5" hidden="1" x14ac:dyDescent="0.25">
      <c r="A162" s="9" t="s">
        <v>50</v>
      </c>
      <c r="B162" s="10" t="s">
        <v>12</v>
      </c>
      <c r="C162" s="11"/>
    </row>
    <row r="163" spans="1:3" ht="16.5" hidden="1" x14ac:dyDescent="0.25">
      <c r="A163" s="9" t="s">
        <v>51</v>
      </c>
      <c r="B163" s="10" t="s">
        <v>14</v>
      </c>
      <c r="C163" s="11"/>
    </row>
    <row r="164" spans="1:3" ht="16.5" hidden="1" x14ac:dyDescent="0.25">
      <c r="A164" s="9">
        <v>11</v>
      </c>
      <c r="B164" s="10" t="s">
        <v>52</v>
      </c>
      <c r="C164" s="11"/>
    </row>
    <row r="165" spans="1:3" ht="16.5" hidden="1" x14ac:dyDescent="0.25">
      <c r="A165" s="9">
        <v>1</v>
      </c>
      <c r="B165" s="10" t="s">
        <v>53</v>
      </c>
      <c r="C165" s="11"/>
    </row>
    <row r="166" spans="1:3" ht="16.5" hidden="1" x14ac:dyDescent="0.25">
      <c r="A166" s="9"/>
      <c r="B166" s="12" t="s">
        <v>54</v>
      </c>
      <c r="C166" s="11"/>
    </row>
    <row r="167" spans="1:3" ht="16.5" hidden="1" x14ac:dyDescent="0.25">
      <c r="A167" s="9">
        <v>2</v>
      </c>
      <c r="B167" s="10" t="s">
        <v>52</v>
      </c>
      <c r="C167" s="11"/>
    </row>
    <row r="168" spans="1:3" ht="17.25" hidden="1" thickBot="1" x14ac:dyDescent="0.3">
      <c r="A168" s="26"/>
      <c r="B168" s="14" t="s">
        <v>55</v>
      </c>
      <c r="C168" s="27"/>
    </row>
    <row r="169" spans="1:3" ht="23.25" hidden="1" customHeight="1" thickBot="1" x14ac:dyDescent="0.3">
      <c r="A169" s="13"/>
      <c r="B169" s="14"/>
      <c r="C169" s="15"/>
    </row>
    <row r="170" spans="1:3" ht="23.25" customHeight="1" x14ac:dyDescent="0.25">
      <c r="A170" s="1"/>
      <c r="C170" t="s">
        <v>166</v>
      </c>
    </row>
    <row r="171" spans="1:3" x14ac:dyDescent="0.25">
      <c r="B171" s="19" t="s">
        <v>62</v>
      </c>
      <c r="C171" s="19" t="s">
        <v>59</v>
      </c>
    </row>
    <row r="177" spans="2:3" x14ac:dyDescent="0.25">
      <c r="B177" s="20" t="s">
        <v>60</v>
      </c>
      <c r="C177" s="20" t="s">
        <v>61</v>
      </c>
    </row>
  </sheetData>
  <mergeCells count="3">
    <mergeCell ref="A4:C4"/>
    <mergeCell ref="A5:C5"/>
    <mergeCell ref="A6:C6"/>
  </mergeCells>
  <pageMargins left="0.70866141732283472" right="0" top="0.19685039370078741" bottom="0" header="0.19685039370078741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cp:lastPrinted>2018-01-29T10:20:42Z</cp:lastPrinted>
  <dcterms:created xsi:type="dcterms:W3CDTF">2017-11-04T09:19:57Z</dcterms:created>
  <dcterms:modified xsi:type="dcterms:W3CDTF">2018-01-30T04:40:05Z</dcterms:modified>
</cp:coreProperties>
</file>